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itfoodivzw-my.sharepoint.com/personal/adriano_pilla_eitfood_eu/Documents/Desktop/"/>
    </mc:Choice>
  </mc:AlternateContent>
  <xr:revisionPtr revIDLastSave="0" documentId="8_{84F70419-4CC3-46A5-8F56-2F97D2DB85C2}" xr6:coauthVersionLast="47" xr6:coauthVersionMax="47" xr10:uidLastSave="{00000000-0000-0000-0000-000000000000}"/>
  <bookViews>
    <workbookView xWindow="-108" yWindow="-108" windowWidth="23256" windowHeight="13896" xr2:uid="{0BA93C5F-1C64-4421-A748-59A68CA9F48F}"/>
  </bookViews>
  <sheets>
    <sheet name="Instructions" sheetId="4" r:id="rId1"/>
    <sheet name="RBF T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D19" i="4"/>
  <c r="D18" i="4"/>
  <c r="D17" i="4"/>
  <c r="D16" i="4"/>
  <c r="I60" i="2" l="1"/>
  <c r="I61" i="2"/>
  <c r="I62" i="2"/>
  <c r="I63" i="2"/>
  <c r="I64" i="2"/>
  <c r="I65" i="2"/>
  <c r="I66" i="2"/>
  <c r="I67" i="2"/>
  <c r="I68" i="2"/>
  <c r="I69" i="2"/>
  <c r="I70" i="2"/>
  <c r="I71" i="2"/>
  <c r="I48" i="2"/>
  <c r="I49" i="2"/>
  <c r="I50" i="2"/>
  <c r="I51" i="2"/>
  <c r="I52" i="2"/>
  <c r="I53" i="2"/>
  <c r="I54" i="2"/>
  <c r="I55" i="2"/>
  <c r="I56" i="2"/>
  <c r="I57" i="2"/>
  <c r="I58" i="2"/>
  <c r="I59" i="2"/>
  <c r="I36" i="2"/>
  <c r="I37" i="2"/>
  <c r="I38" i="2"/>
  <c r="I39" i="2"/>
  <c r="I40" i="2"/>
  <c r="I41" i="2"/>
  <c r="I42" i="2"/>
  <c r="I43" i="2"/>
  <c r="I44" i="2"/>
  <c r="I45" i="2"/>
  <c r="I46" i="2"/>
  <c r="I47" i="2"/>
  <c r="I24" i="2"/>
  <c r="I25" i="2"/>
  <c r="I26" i="2"/>
  <c r="I27" i="2"/>
  <c r="I28" i="2"/>
  <c r="I29" i="2"/>
  <c r="I30" i="2"/>
  <c r="I31" i="2"/>
  <c r="I32" i="2"/>
  <c r="I33" i="2"/>
  <c r="I34" i="2"/>
  <c r="I35" i="2"/>
  <c r="I13" i="2"/>
  <c r="I14" i="2"/>
  <c r="I15" i="2"/>
  <c r="I16" i="2"/>
  <c r="I17" i="2"/>
  <c r="I18" i="2"/>
  <c r="I19" i="2"/>
  <c r="I20" i="2"/>
  <c r="I21" i="2"/>
  <c r="I22" i="2"/>
  <c r="I23" i="2"/>
  <c r="I1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3" i="2"/>
  <c r="F22" i="2"/>
  <c r="E22" i="2"/>
  <c r="F21" i="2"/>
  <c r="E21" i="2"/>
  <c r="F20" i="2"/>
  <c r="E20" i="2"/>
  <c r="F19" i="2"/>
  <c r="E19" i="2"/>
  <c r="F18" i="2"/>
  <c r="E18" i="2"/>
  <c r="E24" i="2" s="1"/>
  <c r="F17" i="2"/>
  <c r="E17" i="2"/>
  <c r="F16" i="2"/>
  <c r="E16" i="2"/>
  <c r="F15" i="2"/>
  <c r="E15" i="2"/>
  <c r="F14" i="2"/>
  <c r="E14" i="2"/>
  <c r="G14" i="2" s="1"/>
  <c r="F13" i="2"/>
  <c r="E13" i="2"/>
  <c r="G13" i="2" s="1"/>
  <c r="F12" i="2"/>
  <c r="E12" i="2"/>
  <c r="G17" i="2" l="1"/>
  <c r="G22" i="2"/>
  <c r="G12" i="2"/>
  <c r="H12" i="2" s="1"/>
  <c r="H13" i="2" s="1"/>
  <c r="H14" i="2" s="1"/>
  <c r="E27" i="2"/>
  <c r="G27" i="2" s="1"/>
  <c r="G16" i="2"/>
  <c r="G20" i="2"/>
  <c r="G19" i="2"/>
  <c r="G23" i="2"/>
  <c r="G6" i="2"/>
  <c r="E34" i="2"/>
  <c r="G34" i="2" s="1"/>
  <c r="E31" i="2"/>
  <c r="G31" i="2" s="1"/>
  <c r="E35" i="2"/>
  <c r="G35" i="2" s="1"/>
  <c r="E32" i="2"/>
  <c r="G32" i="2" s="1"/>
  <c r="G18" i="2"/>
  <c r="E33" i="2"/>
  <c r="G33" i="2" s="1"/>
  <c r="G5" i="2"/>
  <c r="G15" i="2"/>
  <c r="G24" i="2"/>
  <c r="E28" i="2"/>
  <c r="G28" i="2" s="1"/>
  <c r="E25" i="2"/>
  <c r="G25" i="2" s="1"/>
  <c r="E29" i="2"/>
  <c r="G29" i="2" s="1"/>
  <c r="E26" i="2"/>
  <c r="G26" i="2" s="1"/>
  <c r="G21" i="2"/>
  <c r="E30" i="2"/>
  <c r="G30" i="2"/>
  <c r="J12" i="2" l="1"/>
  <c r="E37" i="2"/>
  <c r="G37" i="2" s="1"/>
  <c r="E40" i="2"/>
  <c r="G40" i="2" s="1"/>
  <c r="E41" i="2"/>
  <c r="G41" i="2" s="1"/>
  <c r="E38" i="2"/>
  <c r="G38" i="2" s="1"/>
  <c r="E36" i="2"/>
  <c r="E39" i="2"/>
  <c r="G39" i="2" s="1"/>
  <c r="H15" i="2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K12" i="2" l="1"/>
  <c r="J13" i="2"/>
  <c r="K13" i="2" s="1"/>
  <c r="E46" i="2"/>
  <c r="G46" i="2" s="1"/>
  <c r="E43" i="2"/>
  <c r="G43" i="2" s="1"/>
  <c r="E44" i="2"/>
  <c r="G44" i="2" s="1"/>
  <c r="E47" i="2"/>
  <c r="G47" i="2" s="1"/>
  <c r="E45" i="2"/>
  <c r="G45" i="2" s="1"/>
  <c r="E42" i="2"/>
  <c r="G36" i="2"/>
  <c r="H36" i="2"/>
  <c r="H37" i="2" s="1"/>
  <c r="H38" i="2" s="1"/>
  <c r="H39" i="2" s="1"/>
  <c r="H40" i="2" s="1"/>
  <c r="H41" i="2" s="1"/>
  <c r="J14" i="2" l="1"/>
  <c r="E52" i="2"/>
  <c r="G52" i="2" s="1"/>
  <c r="E49" i="2"/>
  <c r="G49" i="2" s="1"/>
  <c r="E53" i="2"/>
  <c r="G53" i="2" s="1"/>
  <c r="E50" i="2"/>
  <c r="G50" i="2" s="1"/>
  <c r="E51" i="2"/>
  <c r="G51" i="2" s="1"/>
  <c r="E48" i="2"/>
  <c r="G42" i="2"/>
  <c r="H42" i="2" s="1"/>
  <c r="H43" i="2" s="1"/>
  <c r="H44" i="2" s="1"/>
  <c r="H45" i="2" s="1"/>
  <c r="H46" i="2" s="1"/>
  <c r="H47" i="2" s="1"/>
  <c r="K14" i="2" l="1"/>
  <c r="J15" i="2"/>
  <c r="K15" i="2" s="1"/>
  <c r="E58" i="2"/>
  <c r="G58" i="2" s="1"/>
  <c r="E55" i="2"/>
  <c r="G55" i="2" s="1"/>
  <c r="E59" i="2"/>
  <c r="G59" i="2" s="1"/>
  <c r="E56" i="2"/>
  <c r="G56" i="2" s="1"/>
  <c r="E57" i="2"/>
  <c r="G57" i="2" s="1"/>
  <c r="E54" i="2"/>
  <c r="G48" i="2"/>
  <c r="H48" i="2" s="1"/>
  <c r="H49" i="2" s="1"/>
  <c r="H50" i="2" s="1"/>
  <c r="H51" i="2" s="1"/>
  <c r="H52" i="2" s="1"/>
  <c r="H53" i="2" s="1"/>
  <c r="J16" i="2" l="1"/>
  <c r="K16" i="2" s="1"/>
  <c r="E64" i="2"/>
  <c r="G64" i="2" s="1"/>
  <c r="E61" i="2"/>
  <c r="G61" i="2" s="1"/>
  <c r="E62" i="2"/>
  <c r="G62" i="2" s="1"/>
  <c r="E65" i="2"/>
  <c r="G65" i="2" s="1"/>
  <c r="E63" i="2"/>
  <c r="G63" i="2" s="1"/>
  <c r="E60" i="2"/>
  <c r="G54" i="2"/>
  <c r="H54" i="2" s="1"/>
  <c r="H55" i="2" s="1"/>
  <c r="H56" i="2" s="1"/>
  <c r="H57" i="2" s="1"/>
  <c r="H58" i="2" s="1"/>
  <c r="H59" i="2" s="1"/>
  <c r="J17" i="2" l="1"/>
  <c r="J18" i="2" s="1"/>
  <c r="E67" i="2"/>
  <c r="G67" i="2" s="1"/>
  <c r="E70" i="2"/>
  <c r="G70" i="2" s="1"/>
  <c r="E68" i="2"/>
  <c r="G68" i="2" s="1"/>
  <c r="E71" i="2"/>
  <c r="G71" i="2" s="1"/>
  <c r="E66" i="2"/>
  <c r="G66" i="2" s="1"/>
  <c r="E69" i="2"/>
  <c r="G69" i="2" s="1"/>
  <c r="G60" i="2"/>
  <c r="H60" i="2" s="1"/>
  <c r="H61" i="2" s="1"/>
  <c r="H62" i="2" s="1"/>
  <c r="H63" i="2" s="1"/>
  <c r="H64" i="2" s="1"/>
  <c r="H65" i="2" s="1"/>
  <c r="K17" i="2" l="1"/>
  <c r="H66" i="2"/>
  <c r="H67" i="2" s="1"/>
  <c r="H68" i="2" s="1"/>
  <c r="H69" i="2" s="1"/>
  <c r="H70" i="2" s="1"/>
  <c r="H71" i="2" s="1"/>
  <c r="K18" i="2"/>
  <c r="J19" i="2"/>
  <c r="J20" i="2" l="1"/>
  <c r="K19" i="2"/>
  <c r="K20" i="2" l="1"/>
  <c r="J21" i="2"/>
  <c r="K21" i="2" l="1"/>
  <c r="J22" i="2"/>
  <c r="J23" i="2" l="1"/>
  <c r="K22" i="2"/>
  <c r="K23" i="2" l="1"/>
  <c r="J24" i="2"/>
  <c r="K24" i="2" l="1"/>
  <c r="J25" i="2"/>
  <c r="J26" i="2" l="1"/>
  <c r="K25" i="2"/>
  <c r="K26" i="2" l="1"/>
  <c r="J27" i="2"/>
  <c r="K27" i="2" l="1"/>
  <c r="J28" i="2"/>
  <c r="J29" i="2" l="1"/>
  <c r="K28" i="2"/>
  <c r="K29" i="2" l="1"/>
  <c r="J30" i="2"/>
  <c r="K30" i="2" l="1"/>
  <c r="J31" i="2"/>
  <c r="J32" i="2" l="1"/>
  <c r="K31" i="2"/>
  <c r="K32" i="2" l="1"/>
  <c r="J33" i="2"/>
  <c r="K33" i="2" l="1"/>
  <c r="J34" i="2"/>
  <c r="J35" i="2" l="1"/>
  <c r="K34" i="2"/>
  <c r="K35" i="2" l="1"/>
  <c r="J36" i="2"/>
  <c r="K36" i="2" l="1"/>
  <c r="J37" i="2"/>
  <c r="J38" i="2" l="1"/>
  <c r="K37" i="2"/>
  <c r="K38" i="2" l="1"/>
  <c r="J39" i="2"/>
  <c r="K39" i="2" l="1"/>
  <c r="J40" i="2"/>
  <c r="J41" i="2" l="1"/>
  <c r="K40" i="2"/>
  <c r="K41" i="2" l="1"/>
  <c r="J42" i="2"/>
  <c r="K42" i="2" l="1"/>
  <c r="J43" i="2"/>
  <c r="J44" i="2" l="1"/>
  <c r="K43" i="2"/>
  <c r="K44" i="2" l="1"/>
  <c r="J45" i="2"/>
  <c r="K45" i="2" l="1"/>
  <c r="J46" i="2"/>
  <c r="J47" i="2" l="1"/>
  <c r="K46" i="2"/>
  <c r="K47" i="2" l="1"/>
  <c r="J48" i="2"/>
  <c r="K48" i="2" l="1"/>
  <c r="J49" i="2"/>
  <c r="J50" i="2" l="1"/>
  <c r="K49" i="2"/>
  <c r="K50" i="2" l="1"/>
  <c r="J51" i="2"/>
  <c r="K51" i="2" l="1"/>
  <c r="J52" i="2"/>
  <c r="J53" i="2" l="1"/>
  <c r="K52" i="2"/>
  <c r="K53" i="2" l="1"/>
  <c r="J54" i="2"/>
  <c r="K54" i="2" l="1"/>
  <c r="J55" i="2"/>
  <c r="J56" i="2" l="1"/>
  <c r="K55" i="2"/>
  <c r="K56" i="2" l="1"/>
  <c r="J57" i="2"/>
  <c r="K57" i="2" l="1"/>
  <c r="J58" i="2"/>
  <c r="J59" i="2" l="1"/>
  <c r="K58" i="2"/>
  <c r="K59" i="2" l="1"/>
  <c r="J60" i="2"/>
  <c r="K60" i="2" l="1"/>
  <c r="J61" i="2"/>
  <c r="J62" i="2" l="1"/>
  <c r="K61" i="2"/>
  <c r="K62" i="2" l="1"/>
  <c r="J63" i="2"/>
  <c r="K63" i="2" l="1"/>
  <c r="J64" i="2"/>
  <c r="J65" i="2" l="1"/>
  <c r="K64" i="2"/>
  <c r="K65" i="2" l="1"/>
  <c r="J66" i="2"/>
  <c r="K66" i="2" l="1"/>
  <c r="J67" i="2"/>
  <c r="J68" i="2" l="1"/>
  <c r="K67" i="2"/>
  <c r="K68" i="2" l="1"/>
  <c r="J69" i="2"/>
  <c r="K69" i="2" l="1"/>
  <c r="J70" i="2"/>
  <c r="J71" i="2" l="1"/>
  <c r="K73" i="2" s="1"/>
  <c r="K70" i="2"/>
  <c r="K71" i="2" l="1"/>
  <c r="K72" i="2" s="1"/>
  <c r="K74" i="2" s="1"/>
</calcChain>
</file>

<file path=xl/sharedStrings.xml><?xml version="1.0" encoding="utf-8"?>
<sst xmlns="http://schemas.openxmlformats.org/spreadsheetml/2006/main" count="53" uniqueCount="40">
  <si>
    <t>&gt;&gt;&gt;</t>
  </si>
  <si>
    <t>Implied annual revenues after proj. completion</t>
  </si>
  <si>
    <t>Revenue growth rate</t>
  </si>
  <si>
    <t>Implied annual growth rate</t>
  </si>
  <si>
    <t>Year</t>
  </si>
  <si>
    <t>Revenue calculation?</t>
  </si>
  <si>
    <t>Period</t>
  </si>
  <si>
    <t>Reported 6-month revenue</t>
  </si>
  <si>
    <t>% Rev Share</t>
  </si>
  <si>
    <t>Potential Cash Share</t>
  </si>
  <si>
    <t>Potential Cumulative Share</t>
  </si>
  <si>
    <t>Minimum threshold</t>
  </si>
  <si>
    <t>Actual Invoice Amount</t>
  </si>
  <si>
    <t>Yes</t>
  </si>
  <si>
    <t>Repaid yet?</t>
  </si>
  <si>
    <t>Funding received</t>
  </si>
  <si>
    <t>Years needed to repay</t>
  </si>
  <si>
    <t>Total repaid</t>
  </si>
  <si>
    <t>No repayment required during project execution (i.e., moratorium period)</t>
  </si>
  <si>
    <t>Effective cost of capital per year</t>
  </si>
  <si>
    <t>Includes one year grace period!</t>
  </si>
  <si>
    <t>Premium per year (fixed)</t>
  </si>
  <si>
    <t>Half-yearly revenues after proj. completion</t>
  </si>
  <si>
    <t>Revenue share every 6 months</t>
  </si>
  <si>
    <t>EIT Food's Fast Track to Market - Autumn 2024</t>
  </si>
  <si>
    <t>Please familiarize yourself with the program by re-reading through the Call's guidelines document</t>
  </si>
  <si>
    <t>Should you have any questions, please contact fasttrackcall@eitfood.eu</t>
  </si>
  <si>
    <t>HOW TO USE THIS SHEET:</t>
  </si>
  <si>
    <t>cannot exceed €250k</t>
  </si>
  <si>
    <t>This Microsoft Excel workbook serves as a tool to facilitate applicant's forecasting of the revenue-based financing mechanism as part of the Fast Track to Market programme by EIT Food.</t>
  </si>
  <si>
    <t>ASSUMPTIONS</t>
  </si>
  <si>
    <t>YOUR FINANCING SUMMARY (POPULATED AUTOMATICALLY):</t>
  </si>
  <si>
    <t>REPAYMENT TABLE</t>
  </si>
  <si>
    <t>4) Refer to the bottom of this tab for a quick summary of your repayment forecast</t>
  </si>
  <si>
    <t>Revenue-share percentage</t>
  </si>
  <si>
    <t>Effective cost of capital</t>
  </si>
  <si>
    <t>This template is provided solely for the purpose of assisting applicants, and will not be required or evaluated</t>
  </si>
  <si>
    <t>2) Insert a proposed revenue-share percentage, calculated as a percentage of your company's top-line, half-yearly revenues, beginning once the project is complete (~12 months)</t>
  </si>
  <si>
    <t>1) Fill in your proposed project's details and company information under the ASSUMPTIONS section in the tab 'RBF Table'</t>
  </si>
  <si>
    <t>3) Refer to the REPAYMENT TABLE in the 'RBF Table' tab to visualize your repayment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</si>
</sst>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;_-@_-"/>
    <numFmt numFmtId="165" formatCode="#,##0\ &quot;€&quot;"/>
    <numFmt numFmtId="166" formatCode="[$€-2]\ #,##0.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2" tint="-0.249977111117893"/>
      <name val="Aptos Narrow"/>
      <family val="2"/>
      <scheme val="minor"/>
    </font>
    <font>
      <i/>
      <sz val="11"/>
      <color theme="2" tint="-0.249977111117893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rgb="FFFFFFFF"/>
      <name val="Calibri"/>
      <family val="2"/>
    </font>
    <font>
      <b/>
      <sz val="18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70AD47"/>
        <bgColor rgb="FF000000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5" borderId="4" applyNumberFormat="0" applyAlignment="0" applyProtection="0"/>
    <xf numFmtId="0" fontId="7" fillId="6" borderId="4" applyNumberFormat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 applyAlignment="1">
      <alignment horizontal="center"/>
    </xf>
    <xf numFmtId="164" fontId="5" fillId="0" borderId="0" xfId="1" applyNumberFormat="1" applyFont="1" applyAlignment="1">
      <alignment horizontal="right"/>
    </xf>
    <xf numFmtId="10" fontId="5" fillId="0" borderId="0" xfId="1" applyNumberFormat="1" applyFont="1" applyAlignment="1">
      <alignment horizontal="left"/>
    </xf>
    <xf numFmtId="10" fontId="0" fillId="0" borderId="0" xfId="0" applyNumberFormat="1"/>
    <xf numFmtId="10" fontId="5" fillId="0" borderId="0" xfId="1" applyNumberFormat="1" applyFont="1" applyAlignment="1">
      <alignment horizontal="right"/>
    </xf>
    <xf numFmtId="165" fontId="0" fillId="0" borderId="0" xfId="0" applyNumberFormat="1"/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0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10" fontId="0" fillId="0" borderId="2" xfId="0" applyNumberFormat="1" applyBorder="1"/>
    <xf numFmtId="164" fontId="0" fillId="0" borderId="3" xfId="0" applyNumberFormat="1" applyBorder="1"/>
    <xf numFmtId="164" fontId="2" fillId="0" borderId="0" xfId="0" applyNumberFormat="1" applyFont="1"/>
    <xf numFmtId="10" fontId="0" fillId="0" borderId="0" xfId="1" applyNumberFormat="1" applyFont="1"/>
    <xf numFmtId="10" fontId="2" fillId="0" borderId="0" xfId="1" applyNumberFormat="1" applyFont="1" applyFill="1" applyBorder="1"/>
    <xf numFmtId="0" fontId="0" fillId="4" borderId="2" xfId="0" applyFill="1" applyBorder="1"/>
    <xf numFmtId="0" fontId="3" fillId="4" borderId="2" xfId="0" applyFont="1" applyFill="1" applyBorder="1" applyAlignment="1">
      <alignment horizontal="center"/>
    </xf>
    <xf numFmtId="0" fontId="8" fillId="7" borderId="0" xfId="0" applyFont="1" applyFill="1"/>
    <xf numFmtId="0" fontId="9" fillId="7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6" fontId="11" fillId="8" borderId="5" xfId="0" applyNumberFormat="1" applyFont="1" applyFill="1" applyBorder="1"/>
    <xf numFmtId="0" fontId="15" fillId="0" borderId="0" xfId="0" applyFont="1"/>
    <xf numFmtId="164" fontId="6" fillId="5" borderId="4" xfId="2" applyNumberFormat="1"/>
    <xf numFmtId="10" fontId="6" fillId="5" borderId="4" xfId="2" applyNumberFormat="1"/>
    <xf numFmtId="164" fontId="6" fillId="5" borderId="6" xfId="2" applyNumberFormat="1" applyBorder="1"/>
    <xf numFmtId="0" fontId="2" fillId="0" borderId="1" xfId="0" applyFont="1" applyBorder="1" applyAlignment="1">
      <alignment horizontal="center"/>
    </xf>
    <xf numFmtId="10" fontId="7" fillId="6" borderId="4" xfId="3" applyNumberFormat="1"/>
    <xf numFmtId="0" fontId="2" fillId="0" borderId="0" xfId="0" applyFont="1" applyBorder="1" applyAlignment="1">
      <alignment horizontal="center"/>
    </xf>
    <xf numFmtId="10" fontId="11" fillId="8" borderId="5" xfId="1" applyNumberFormat="1" applyFont="1" applyFill="1" applyBorder="1"/>
    <xf numFmtId="0" fontId="11" fillId="8" borderId="5" xfId="0" applyNumberFormat="1" applyFont="1" applyFill="1" applyBorder="1"/>
  </cellXfs>
  <cellStyles count="4">
    <cellStyle name="Calculation" xfId="3" builtinId="22"/>
    <cellStyle name="Input" xfId="2" builtinId="20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4D33D-E3C3-4770-BF7C-0755CE8B0DBE}">
  <sheetPr>
    <tabColor theme="5"/>
  </sheetPr>
  <dimension ref="A1:X20"/>
  <sheetViews>
    <sheetView showGridLines="0" tabSelected="1" workbookViewId="0">
      <selection activeCell="G26" sqref="G26"/>
    </sheetView>
  </sheetViews>
  <sheetFormatPr defaultRowHeight="14.4" x14ac:dyDescent="0.3"/>
  <cols>
    <col min="1" max="1" width="1.77734375" customWidth="1"/>
    <col min="2" max="2" width="2.88671875" customWidth="1"/>
    <col min="3" max="3" width="21.77734375" customWidth="1"/>
    <col min="4" max="4" width="15.33203125" customWidth="1"/>
  </cols>
  <sheetData>
    <row r="1" spans="1:24" ht="23.4" x14ac:dyDescent="0.45">
      <c r="A1" s="27"/>
      <c r="B1" s="28" t="s">
        <v>24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ht="1.8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x14ac:dyDescent="0.3">
      <c r="A3" s="29"/>
      <c r="B3" s="29" t="s">
        <v>29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x14ac:dyDescent="0.3">
      <c r="A4" s="29"/>
      <c r="B4" s="30" t="s">
        <v>36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ht="8.4" customHeigh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x14ac:dyDescent="0.3">
      <c r="A6" s="29"/>
      <c r="B6" s="29" t="s">
        <v>25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x14ac:dyDescent="0.3">
      <c r="A7" s="29"/>
      <c r="B7" s="29" t="s">
        <v>26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4" ht="9.6" customHeigh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x14ac:dyDescent="0.3">
      <c r="A9" s="29"/>
      <c r="B9" s="31"/>
      <c r="C9" s="31" t="s">
        <v>27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x14ac:dyDescent="0.3">
      <c r="A10" s="29"/>
      <c r="B10" s="32"/>
      <c r="C10" s="32" t="s">
        <v>38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x14ac:dyDescent="0.3">
      <c r="A11" s="29"/>
      <c r="B11" s="32"/>
      <c r="C11" s="32" t="s">
        <v>37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x14ac:dyDescent="0.3">
      <c r="A12" s="29"/>
      <c r="B12" s="29"/>
      <c r="C12" s="32" t="s">
        <v>39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x14ac:dyDescent="0.3">
      <c r="A13" s="29"/>
      <c r="B13" s="29"/>
      <c r="C13" s="32" t="s">
        <v>33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x14ac:dyDescent="0.3">
      <c r="A14" s="29"/>
      <c r="B14" s="29"/>
      <c r="C14" s="32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x14ac:dyDescent="0.3">
      <c r="A15" s="29"/>
      <c r="B15" s="30" t="s">
        <v>31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x14ac:dyDescent="0.3">
      <c r="A16" s="29"/>
      <c r="B16" s="33" t="s">
        <v>15</v>
      </c>
      <c r="C16" s="29"/>
      <c r="D16" s="34">
        <f>'RBF Table'!E3</f>
        <v>250000</v>
      </c>
      <c r="E16" s="35" t="s">
        <v>28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x14ac:dyDescent="0.3">
      <c r="A17" s="29"/>
      <c r="B17" s="29" t="s">
        <v>34</v>
      </c>
      <c r="C17" s="29"/>
      <c r="D17" s="42">
        <f>'RBF Table'!E7</f>
        <v>7.0000000000000007E-2</v>
      </c>
      <c r="E17" s="35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x14ac:dyDescent="0.3">
      <c r="B18" s="29" t="s">
        <v>17</v>
      </c>
      <c r="D18" s="34">
        <f>'RBF Table'!K72</f>
        <v>335000</v>
      </c>
    </row>
    <row r="19" spans="1:24" x14ac:dyDescent="0.3">
      <c r="B19" s="29" t="s">
        <v>16</v>
      </c>
      <c r="D19" s="43">
        <f>'RBF Table'!K73</f>
        <v>4</v>
      </c>
    </row>
    <row r="20" spans="1:24" x14ac:dyDescent="0.3">
      <c r="B20" s="29" t="s">
        <v>35</v>
      </c>
      <c r="D20" s="42">
        <f>'RBF Table'!K74</f>
        <v>6.8000000000000005E-2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205C1-9AE2-4A61-9637-9C54BE69BD8C}">
  <dimension ref="B1:K75"/>
  <sheetViews>
    <sheetView showGridLines="0" workbookViewId="0">
      <selection activeCell="I56" sqref="I56"/>
    </sheetView>
  </sheetViews>
  <sheetFormatPr defaultRowHeight="14.4" x14ac:dyDescent="0.3"/>
  <cols>
    <col min="1" max="1" width="1.5546875" customWidth="1"/>
    <col min="2" max="2" width="18.44140625" bestFit="1" customWidth="1"/>
    <col min="3" max="3" width="20.109375" customWidth="1"/>
    <col min="4" max="4" width="12.5546875" customWidth="1"/>
    <col min="5" max="5" width="24.88671875" customWidth="1"/>
    <col min="6" max="6" width="11.33203125" customWidth="1"/>
    <col min="7" max="7" width="23.33203125" customWidth="1"/>
    <col min="8" max="8" width="26.109375" bestFit="1" customWidth="1"/>
    <col min="9" max="9" width="21.88671875" bestFit="1" customWidth="1"/>
    <col min="10" max="10" width="11.77734375" customWidth="1"/>
    <col min="11" max="11" width="21.88671875" bestFit="1" customWidth="1"/>
  </cols>
  <sheetData>
    <row r="1" spans="2:11" ht="5.25" customHeight="1" x14ac:dyDescent="0.3"/>
    <row r="2" spans="2:11" x14ac:dyDescent="0.3">
      <c r="B2" s="39" t="s">
        <v>30</v>
      </c>
      <c r="C2" s="39"/>
      <c r="D2" s="39"/>
      <c r="E2" s="39"/>
    </row>
    <row r="3" spans="2:11" x14ac:dyDescent="0.3">
      <c r="B3" s="2" t="s">
        <v>15</v>
      </c>
      <c r="C3" s="1"/>
      <c r="D3" s="1"/>
      <c r="E3" s="38">
        <v>250000</v>
      </c>
    </row>
    <row r="4" spans="2:11" x14ac:dyDescent="0.3">
      <c r="B4" s="2" t="s">
        <v>21</v>
      </c>
      <c r="C4" s="1"/>
      <c r="D4" s="1"/>
      <c r="E4" s="23">
        <v>8.5000000000000006E-2</v>
      </c>
    </row>
    <row r="5" spans="2:11" x14ac:dyDescent="0.3">
      <c r="B5" s="2" t="s">
        <v>22</v>
      </c>
      <c r="C5" s="2"/>
      <c r="D5" s="1"/>
      <c r="E5" s="36">
        <v>400000</v>
      </c>
      <c r="F5" s="4" t="s">
        <v>0</v>
      </c>
      <c r="G5" s="5">
        <f>E12+E18</f>
        <v>860000</v>
      </c>
      <c r="H5" s="6" t="s">
        <v>1</v>
      </c>
    </row>
    <row r="6" spans="2:11" x14ac:dyDescent="0.3">
      <c r="B6" s="2" t="s">
        <v>2</v>
      </c>
      <c r="C6" s="2"/>
      <c r="D6" s="2"/>
      <c r="E6" s="37">
        <v>0.15</v>
      </c>
      <c r="F6" s="4" t="s">
        <v>0</v>
      </c>
      <c r="G6" s="8">
        <f>(E24-E5)/E5</f>
        <v>0.32249999999999973</v>
      </c>
      <c r="H6" s="6" t="s">
        <v>3</v>
      </c>
      <c r="I6" s="9"/>
      <c r="K6" s="9"/>
    </row>
    <row r="7" spans="2:11" x14ac:dyDescent="0.3">
      <c r="B7" s="2" t="s">
        <v>23</v>
      </c>
      <c r="C7" s="2"/>
      <c r="D7" s="2"/>
      <c r="E7" s="40">
        <v>7.0000000000000007E-2</v>
      </c>
      <c r="G7" s="9"/>
      <c r="H7" s="9"/>
      <c r="I7" s="9"/>
      <c r="K7" s="9"/>
    </row>
    <row r="8" spans="2:11" ht="8.25" customHeight="1" x14ac:dyDescent="0.3"/>
    <row r="9" spans="2:11" x14ac:dyDescent="0.3">
      <c r="B9" s="41" t="s">
        <v>32</v>
      </c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3">
      <c r="B10" s="10" t="s">
        <v>4</v>
      </c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9</v>
      </c>
      <c r="H10" s="10" t="s">
        <v>10</v>
      </c>
      <c r="I10" s="10" t="s">
        <v>11</v>
      </c>
      <c r="J10" s="10" t="s">
        <v>14</v>
      </c>
      <c r="K10" s="11" t="s">
        <v>12</v>
      </c>
    </row>
    <row r="11" spans="2:11" ht="15" thickBot="1" x14ac:dyDescent="0.35">
      <c r="B11" s="25">
        <v>0</v>
      </c>
      <c r="C11" s="26" t="s">
        <v>18</v>
      </c>
      <c r="D11" s="26"/>
      <c r="E11" s="26"/>
      <c r="F11" s="26"/>
      <c r="G11" s="26"/>
      <c r="H11" s="26"/>
      <c r="I11" s="26"/>
      <c r="J11" s="26"/>
      <c r="K11" s="26"/>
    </row>
    <row r="12" spans="2:11" x14ac:dyDescent="0.3">
      <c r="B12">
        <v>1</v>
      </c>
      <c r="C12" s="12" t="s">
        <v>13</v>
      </c>
      <c r="D12">
        <v>1</v>
      </c>
      <c r="E12" s="3">
        <f>E5</f>
        <v>400000</v>
      </c>
      <c r="F12" s="7">
        <f>$E$7/6</f>
        <v>1.1666666666666667E-2</v>
      </c>
      <c r="G12" s="3">
        <f>F12*E12</f>
        <v>4666.666666666667</v>
      </c>
      <c r="H12" s="3">
        <f>G12</f>
        <v>4666.666666666667</v>
      </c>
      <c r="I12" s="3">
        <f>$E$3+((B12*$E$4)*$E$3)</f>
        <v>271250</v>
      </c>
      <c r="J12" s="12" t="str">
        <f>IF(H12&lt;I12, "No", "Yes")</f>
        <v>No</v>
      </c>
      <c r="K12" s="3">
        <f>IF(J12="No", G12, IF(J12="Yes", G12-(H12-I12), 0))</f>
        <v>4666.666666666667</v>
      </c>
    </row>
    <row r="13" spans="2:11" x14ac:dyDescent="0.3">
      <c r="B13">
        <v>1</v>
      </c>
      <c r="C13" s="12"/>
      <c r="D13">
        <v>2</v>
      </c>
      <c r="E13" s="3">
        <f>E5</f>
        <v>400000</v>
      </c>
      <c r="F13" s="7">
        <f t="shared" ref="F13:F17" si="0">$E$7/6</f>
        <v>1.1666666666666667E-2</v>
      </c>
      <c r="G13" s="3">
        <f t="shared" ref="G13:G18" si="1">F13*E13</f>
        <v>4666.666666666667</v>
      </c>
      <c r="H13" s="3">
        <f>H12+G13</f>
        <v>9333.3333333333339</v>
      </c>
      <c r="I13" s="3">
        <f t="shared" ref="I13:I71" si="2">$E$3+((B13*$E$4)*$E$3)</f>
        <v>271250</v>
      </c>
      <c r="J13" s="12" t="str">
        <f>IF(J12="No", (IF(H13&lt;I13, "No", "Yes")), "")</f>
        <v>No</v>
      </c>
      <c r="K13" s="3">
        <f t="shared" ref="K13:K18" si="3">IF(J13="No", G13, IF(J13="Yes", G13-(H13-I13), 0))</f>
        <v>4666.666666666667</v>
      </c>
    </row>
    <row r="14" spans="2:11" x14ac:dyDescent="0.3">
      <c r="B14">
        <v>1</v>
      </c>
      <c r="C14" s="12"/>
      <c r="D14">
        <v>3</v>
      </c>
      <c r="E14" s="3">
        <f>E5</f>
        <v>400000</v>
      </c>
      <c r="F14" s="7">
        <f t="shared" si="0"/>
        <v>1.1666666666666667E-2</v>
      </c>
      <c r="G14" s="3">
        <f t="shared" si="1"/>
        <v>4666.666666666667</v>
      </c>
      <c r="H14" s="3">
        <f t="shared" ref="H14:H71" si="4">H13+G14</f>
        <v>14000</v>
      </c>
      <c r="I14" s="3">
        <f t="shared" si="2"/>
        <v>271250</v>
      </c>
      <c r="J14" s="12" t="str">
        <f t="shared" ref="J14:J71" si="5">IF(J13="No", (IF(H14&lt;I14, "No", "Yes")), "")</f>
        <v>No</v>
      </c>
      <c r="K14" s="3">
        <f t="shared" si="3"/>
        <v>4666.666666666667</v>
      </c>
    </row>
    <row r="15" spans="2:11" x14ac:dyDescent="0.3">
      <c r="B15">
        <v>1</v>
      </c>
      <c r="C15" s="12"/>
      <c r="D15">
        <v>4</v>
      </c>
      <c r="E15" s="3">
        <f>E5</f>
        <v>400000</v>
      </c>
      <c r="F15" s="7">
        <f t="shared" si="0"/>
        <v>1.1666666666666667E-2</v>
      </c>
      <c r="G15" s="3">
        <f t="shared" si="1"/>
        <v>4666.666666666667</v>
      </c>
      <c r="H15" s="3">
        <f t="shared" si="4"/>
        <v>18666.666666666668</v>
      </c>
      <c r="I15" s="3">
        <f t="shared" si="2"/>
        <v>271250</v>
      </c>
      <c r="J15" s="12" t="str">
        <f t="shared" si="5"/>
        <v>No</v>
      </c>
      <c r="K15" s="3">
        <f t="shared" si="3"/>
        <v>4666.666666666667</v>
      </c>
    </row>
    <row r="16" spans="2:11" x14ac:dyDescent="0.3">
      <c r="B16">
        <v>1</v>
      </c>
      <c r="C16" s="12"/>
      <c r="D16">
        <v>5</v>
      </c>
      <c r="E16" s="3">
        <f>E5</f>
        <v>400000</v>
      </c>
      <c r="F16" s="7">
        <f t="shared" si="0"/>
        <v>1.1666666666666667E-2</v>
      </c>
      <c r="G16" s="3">
        <f t="shared" si="1"/>
        <v>4666.666666666667</v>
      </c>
      <c r="H16" s="3">
        <f t="shared" si="4"/>
        <v>23333.333333333336</v>
      </c>
      <c r="I16" s="3">
        <f t="shared" si="2"/>
        <v>271250</v>
      </c>
      <c r="J16" s="12" t="str">
        <f t="shared" si="5"/>
        <v>No</v>
      </c>
      <c r="K16" s="3">
        <f t="shared" si="3"/>
        <v>4666.666666666667</v>
      </c>
    </row>
    <row r="17" spans="2:11" x14ac:dyDescent="0.3">
      <c r="B17" s="13">
        <v>1</v>
      </c>
      <c r="C17" s="14"/>
      <c r="D17" s="13">
        <v>6</v>
      </c>
      <c r="E17" s="15">
        <f>E5</f>
        <v>400000</v>
      </c>
      <c r="F17" s="16">
        <f t="shared" si="0"/>
        <v>1.1666666666666667E-2</v>
      </c>
      <c r="G17" s="15">
        <f t="shared" si="1"/>
        <v>4666.666666666667</v>
      </c>
      <c r="H17" s="15">
        <f t="shared" si="4"/>
        <v>28000.000000000004</v>
      </c>
      <c r="I17" s="15">
        <f t="shared" si="2"/>
        <v>271250</v>
      </c>
      <c r="J17" s="14" t="str">
        <f t="shared" si="5"/>
        <v>No</v>
      </c>
      <c r="K17" s="15">
        <f t="shared" si="3"/>
        <v>4666.666666666667</v>
      </c>
    </row>
    <row r="18" spans="2:11" x14ac:dyDescent="0.3">
      <c r="B18">
        <v>1</v>
      </c>
      <c r="C18" s="12" t="s">
        <v>13</v>
      </c>
      <c r="D18">
        <v>7</v>
      </c>
      <c r="E18" s="3">
        <f>$E$5*(1+$E$6)</f>
        <v>459999.99999999994</v>
      </c>
      <c r="F18" s="7">
        <f>$E$7/6</f>
        <v>1.1666666666666667E-2</v>
      </c>
      <c r="G18" s="3">
        <f t="shared" si="1"/>
        <v>5366.6666666666661</v>
      </c>
      <c r="H18" s="3">
        <f t="shared" si="4"/>
        <v>33366.666666666672</v>
      </c>
      <c r="I18" s="3">
        <f t="shared" si="2"/>
        <v>271250</v>
      </c>
      <c r="J18" s="12" t="str">
        <f t="shared" si="5"/>
        <v>No</v>
      </c>
      <c r="K18" s="3">
        <f t="shared" si="3"/>
        <v>5366.6666666666661</v>
      </c>
    </row>
    <row r="19" spans="2:11" x14ac:dyDescent="0.3">
      <c r="B19">
        <v>1</v>
      </c>
      <c r="C19" s="12"/>
      <c r="D19">
        <v>8</v>
      </c>
      <c r="E19" s="3">
        <f t="shared" ref="E19:E23" si="6">$E$5*(1+$E$6)</f>
        <v>459999.99999999994</v>
      </c>
      <c r="F19" s="7">
        <f>$E$7/6</f>
        <v>1.1666666666666667E-2</v>
      </c>
      <c r="G19" s="3">
        <f>F19*E19</f>
        <v>5366.6666666666661</v>
      </c>
      <c r="H19" s="3">
        <f t="shared" si="4"/>
        <v>38733.333333333336</v>
      </c>
      <c r="I19" s="3">
        <f t="shared" si="2"/>
        <v>271250</v>
      </c>
      <c r="J19" s="12" t="str">
        <f t="shared" si="5"/>
        <v>No</v>
      </c>
      <c r="K19" s="3">
        <f>IF(J19="No", G19, IF(J19="Yes", G19-(H19-I19), 0))</f>
        <v>5366.6666666666661</v>
      </c>
    </row>
    <row r="20" spans="2:11" x14ac:dyDescent="0.3">
      <c r="B20">
        <v>1</v>
      </c>
      <c r="C20" s="12"/>
      <c r="D20">
        <v>9</v>
      </c>
      <c r="E20" s="3">
        <f t="shared" si="6"/>
        <v>459999.99999999994</v>
      </c>
      <c r="F20" s="7">
        <f t="shared" ref="F20:F23" si="7">$E$7/6</f>
        <v>1.1666666666666667E-2</v>
      </c>
      <c r="G20" s="3">
        <f t="shared" ref="G20:G23" si="8">F20*E20</f>
        <v>5366.6666666666661</v>
      </c>
      <c r="H20" s="3">
        <f t="shared" si="4"/>
        <v>44100</v>
      </c>
      <c r="I20" s="3">
        <f t="shared" si="2"/>
        <v>271250</v>
      </c>
      <c r="J20" s="12" t="str">
        <f t="shared" si="5"/>
        <v>No</v>
      </c>
      <c r="K20" s="3">
        <f t="shared" ref="K20:K23" si="9">IF(J20="No", G20, IF(J20="Yes", G20-(H20-I20), 0))</f>
        <v>5366.6666666666661</v>
      </c>
    </row>
    <row r="21" spans="2:11" x14ac:dyDescent="0.3">
      <c r="B21">
        <v>1</v>
      </c>
      <c r="C21" s="12"/>
      <c r="D21">
        <v>10</v>
      </c>
      <c r="E21" s="3">
        <f t="shared" si="6"/>
        <v>459999.99999999994</v>
      </c>
      <c r="F21" s="7">
        <f t="shared" si="7"/>
        <v>1.1666666666666667E-2</v>
      </c>
      <c r="G21" s="3">
        <f t="shared" si="8"/>
        <v>5366.6666666666661</v>
      </c>
      <c r="H21" s="3">
        <f t="shared" si="4"/>
        <v>49466.666666666664</v>
      </c>
      <c r="I21" s="3">
        <f t="shared" si="2"/>
        <v>271250</v>
      </c>
      <c r="J21" s="12" t="str">
        <f t="shared" si="5"/>
        <v>No</v>
      </c>
      <c r="K21" s="3">
        <f t="shared" si="9"/>
        <v>5366.6666666666661</v>
      </c>
    </row>
    <row r="22" spans="2:11" x14ac:dyDescent="0.3">
      <c r="B22">
        <v>1</v>
      </c>
      <c r="C22" s="12"/>
      <c r="D22">
        <v>11</v>
      </c>
      <c r="E22" s="3">
        <f t="shared" si="6"/>
        <v>459999.99999999994</v>
      </c>
      <c r="F22" s="7">
        <f t="shared" si="7"/>
        <v>1.1666666666666667E-2</v>
      </c>
      <c r="G22" s="3">
        <f t="shared" si="8"/>
        <v>5366.6666666666661</v>
      </c>
      <c r="H22" s="3">
        <f t="shared" si="4"/>
        <v>54833.333333333328</v>
      </c>
      <c r="I22" s="3">
        <f t="shared" si="2"/>
        <v>271250</v>
      </c>
      <c r="J22" s="12" t="str">
        <f t="shared" si="5"/>
        <v>No</v>
      </c>
      <c r="K22" s="3">
        <f t="shared" si="9"/>
        <v>5366.6666666666661</v>
      </c>
    </row>
    <row r="23" spans="2:11" ht="15" thickBot="1" x14ac:dyDescent="0.35">
      <c r="B23" s="17">
        <v>1</v>
      </c>
      <c r="C23" s="18"/>
      <c r="D23" s="17">
        <v>12</v>
      </c>
      <c r="E23" s="19">
        <f t="shared" si="6"/>
        <v>459999.99999999994</v>
      </c>
      <c r="F23" s="20">
        <f t="shared" si="7"/>
        <v>1.1666666666666667E-2</v>
      </c>
      <c r="G23" s="19">
        <f t="shared" si="8"/>
        <v>5366.6666666666661</v>
      </c>
      <c r="H23" s="19">
        <f t="shared" si="4"/>
        <v>60199.999999999993</v>
      </c>
      <c r="I23" s="19">
        <f t="shared" si="2"/>
        <v>271250</v>
      </c>
      <c r="J23" s="18" t="str">
        <f t="shared" si="5"/>
        <v>No</v>
      </c>
      <c r="K23" s="19">
        <f t="shared" si="9"/>
        <v>5366.6666666666661</v>
      </c>
    </row>
    <row r="24" spans="2:11" x14ac:dyDescent="0.3">
      <c r="B24">
        <v>2</v>
      </c>
      <c r="C24" s="12" t="s">
        <v>13</v>
      </c>
      <c r="D24">
        <v>13</v>
      </c>
      <c r="E24" s="3">
        <f t="shared" ref="E24:E29" si="10">$E$18*(1+$E$6)</f>
        <v>528999.99999999988</v>
      </c>
      <c r="F24" s="7">
        <f>$E$7/6</f>
        <v>1.1666666666666667E-2</v>
      </c>
      <c r="G24" s="3">
        <f>F24*E24</f>
        <v>6171.6666666666652</v>
      </c>
      <c r="H24" s="3">
        <f t="shared" si="4"/>
        <v>66371.666666666657</v>
      </c>
      <c r="I24" s="3">
        <f>$E$3+((B24*$E$4)*$E$3)</f>
        <v>292500</v>
      </c>
      <c r="J24" s="12" t="str">
        <f t="shared" si="5"/>
        <v>No</v>
      </c>
      <c r="K24" s="3">
        <f>IF(J24="No", G24, IF(J24="Yes", G24-(H24-I24), 0))</f>
        <v>6171.6666666666652</v>
      </c>
    </row>
    <row r="25" spans="2:11" x14ac:dyDescent="0.3">
      <c r="B25">
        <v>2</v>
      </c>
      <c r="C25" s="12"/>
      <c r="D25">
        <v>14</v>
      </c>
      <c r="E25" s="3">
        <f t="shared" si="10"/>
        <v>528999.99999999988</v>
      </c>
      <c r="F25" s="7">
        <f t="shared" ref="F25:F29" si="11">$E$7/6</f>
        <v>1.1666666666666667E-2</v>
      </c>
      <c r="G25" s="3">
        <f t="shared" ref="G25:G30" si="12">F25*E25</f>
        <v>6171.6666666666652</v>
      </c>
      <c r="H25" s="3">
        <f t="shared" si="4"/>
        <v>72543.333333333328</v>
      </c>
      <c r="I25" s="3">
        <f t="shared" si="2"/>
        <v>292500</v>
      </c>
      <c r="J25" s="12" t="str">
        <f t="shared" si="5"/>
        <v>No</v>
      </c>
      <c r="K25" s="3">
        <f t="shared" ref="K25:K30" si="13">IF(J25="No", G25, IF(J25="Yes", G25-(H25-I25), 0))</f>
        <v>6171.6666666666652</v>
      </c>
    </row>
    <row r="26" spans="2:11" x14ac:dyDescent="0.3">
      <c r="B26">
        <v>2</v>
      </c>
      <c r="C26" s="12"/>
      <c r="D26">
        <v>15</v>
      </c>
      <c r="E26" s="3">
        <f t="shared" si="10"/>
        <v>528999.99999999988</v>
      </c>
      <c r="F26" s="7">
        <f t="shared" si="11"/>
        <v>1.1666666666666667E-2</v>
      </c>
      <c r="G26" s="3">
        <f t="shared" si="12"/>
        <v>6171.6666666666652</v>
      </c>
      <c r="H26" s="3">
        <f t="shared" si="4"/>
        <v>78715</v>
      </c>
      <c r="I26" s="3">
        <f t="shared" si="2"/>
        <v>292500</v>
      </c>
      <c r="J26" s="12" t="str">
        <f t="shared" si="5"/>
        <v>No</v>
      </c>
      <c r="K26" s="3">
        <f t="shared" si="13"/>
        <v>6171.6666666666652</v>
      </c>
    </row>
    <row r="27" spans="2:11" x14ac:dyDescent="0.3">
      <c r="B27">
        <v>2</v>
      </c>
      <c r="C27" s="12"/>
      <c r="D27">
        <v>16</v>
      </c>
      <c r="E27" s="3">
        <f t="shared" si="10"/>
        <v>528999.99999999988</v>
      </c>
      <c r="F27" s="7">
        <f t="shared" si="11"/>
        <v>1.1666666666666667E-2</v>
      </c>
      <c r="G27" s="3">
        <f t="shared" si="12"/>
        <v>6171.6666666666652</v>
      </c>
      <c r="H27" s="3">
        <f t="shared" si="4"/>
        <v>84886.666666666672</v>
      </c>
      <c r="I27" s="3">
        <f t="shared" si="2"/>
        <v>292500</v>
      </c>
      <c r="J27" s="12" t="str">
        <f t="shared" si="5"/>
        <v>No</v>
      </c>
      <c r="K27" s="3">
        <f t="shared" si="13"/>
        <v>6171.6666666666652</v>
      </c>
    </row>
    <row r="28" spans="2:11" x14ac:dyDescent="0.3">
      <c r="B28">
        <v>2</v>
      </c>
      <c r="C28" s="12"/>
      <c r="D28">
        <v>17</v>
      </c>
      <c r="E28" s="3">
        <f t="shared" si="10"/>
        <v>528999.99999999988</v>
      </c>
      <c r="F28" s="7">
        <f t="shared" si="11"/>
        <v>1.1666666666666667E-2</v>
      </c>
      <c r="G28" s="3">
        <f t="shared" si="12"/>
        <v>6171.6666666666652</v>
      </c>
      <c r="H28" s="3">
        <f t="shared" si="4"/>
        <v>91058.333333333343</v>
      </c>
      <c r="I28" s="3">
        <f t="shared" si="2"/>
        <v>292500</v>
      </c>
      <c r="J28" s="12" t="str">
        <f t="shared" si="5"/>
        <v>No</v>
      </c>
      <c r="K28" s="3">
        <f t="shared" si="13"/>
        <v>6171.6666666666652</v>
      </c>
    </row>
    <row r="29" spans="2:11" x14ac:dyDescent="0.3">
      <c r="B29" s="13">
        <v>2</v>
      </c>
      <c r="C29" s="14"/>
      <c r="D29" s="13">
        <v>18</v>
      </c>
      <c r="E29" s="15">
        <f t="shared" si="10"/>
        <v>528999.99999999988</v>
      </c>
      <c r="F29" s="16">
        <f t="shared" si="11"/>
        <v>1.1666666666666667E-2</v>
      </c>
      <c r="G29" s="15">
        <f t="shared" si="12"/>
        <v>6171.6666666666652</v>
      </c>
      <c r="H29" s="15">
        <f t="shared" si="4"/>
        <v>97230.000000000015</v>
      </c>
      <c r="I29" s="15">
        <f t="shared" si="2"/>
        <v>292500</v>
      </c>
      <c r="J29" s="14" t="str">
        <f t="shared" si="5"/>
        <v>No</v>
      </c>
      <c r="K29" s="15">
        <f t="shared" si="13"/>
        <v>6171.6666666666652</v>
      </c>
    </row>
    <row r="30" spans="2:11" x14ac:dyDescent="0.3">
      <c r="B30">
        <v>2</v>
      </c>
      <c r="C30" s="12" t="s">
        <v>13</v>
      </c>
      <c r="D30">
        <v>19</v>
      </c>
      <c r="E30" s="3">
        <f t="shared" ref="E30:E35" si="14">$E$24*(1+$E$6)</f>
        <v>608349.99999999977</v>
      </c>
      <c r="F30" s="7">
        <f>$E$7/6</f>
        <v>1.1666666666666667E-2</v>
      </c>
      <c r="G30" s="3">
        <f t="shared" si="12"/>
        <v>7097.4166666666642</v>
      </c>
      <c r="H30" s="3">
        <f t="shared" si="4"/>
        <v>104327.41666666669</v>
      </c>
      <c r="I30" s="3">
        <f t="shared" si="2"/>
        <v>292500</v>
      </c>
      <c r="J30" s="12" t="str">
        <f t="shared" si="5"/>
        <v>No</v>
      </c>
      <c r="K30" s="3">
        <f t="shared" si="13"/>
        <v>7097.4166666666642</v>
      </c>
    </row>
    <row r="31" spans="2:11" x14ac:dyDescent="0.3">
      <c r="B31">
        <v>2</v>
      </c>
      <c r="C31" s="12"/>
      <c r="D31">
        <v>20</v>
      </c>
      <c r="E31" s="3">
        <f t="shared" si="14"/>
        <v>608349.99999999977</v>
      </c>
      <c r="F31" s="7">
        <f>$E$7/6</f>
        <v>1.1666666666666667E-2</v>
      </c>
      <c r="G31" s="3">
        <f>F31*E31</f>
        <v>7097.4166666666642</v>
      </c>
      <c r="H31" s="3">
        <f t="shared" si="4"/>
        <v>111424.83333333334</v>
      </c>
      <c r="I31" s="3">
        <f t="shared" si="2"/>
        <v>292500</v>
      </c>
      <c r="J31" s="12" t="str">
        <f t="shared" si="5"/>
        <v>No</v>
      </c>
      <c r="K31" s="3">
        <f>IF(J31="No", G31, IF(J31="Yes", G31-(H31-I31), 0))</f>
        <v>7097.4166666666642</v>
      </c>
    </row>
    <row r="32" spans="2:11" x14ac:dyDescent="0.3">
      <c r="B32">
        <v>2</v>
      </c>
      <c r="C32" s="12"/>
      <c r="D32">
        <v>21</v>
      </c>
      <c r="E32" s="3">
        <f t="shared" si="14"/>
        <v>608349.99999999977</v>
      </c>
      <c r="F32" s="7">
        <f t="shared" ref="F32:F35" si="15">$E$7/6</f>
        <v>1.1666666666666667E-2</v>
      </c>
      <c r="G32" s="3">
        <f t="shared" ref="G32:G35" si="16">F32*E32</f>
        <v>7097.4166666666642</v>
      </c>
      <c r="H32" s="3">
        <f t="shared" si="4"/>
        <v>118522.25</v>
      </c>
      <c r="I32" s="3">
        <f t="shared" si="2"/>
        <v>292500</v>
      </c>
      <c r="J32" s="12" t="str">
        <f t="shared" si="5"/>
        <v>No</v>
      </c>
      <c r="K32" s="3">
        <f t="shared" ref="K32:K35" si="17">IF(J32="No", G32, IF(J32="Yes", G32-(H32-I32), 0))</f>
        <v>7097.4166666666642</v>
      </c>
    </row>
    <row r="33" spans="2:11" x14ac:dyDescent="0.3">
      <c r="B33">
        <v>2</v>
      </c>
      <c r="C33" s="12"/>
      <c r="D33">
        <v>22</v>
      </c>
      <c r="E33" s="3">
        <f t="shared" si="14"/>
        <v>608349.99999999977</v>
      </c>
      <c r="F33" s="7">
        <f t="shared" si="15"/>
        <v>1.1666666666666667E-2</v>
      </c>
      <c r="G33" s="3">
        <f t="shared" si="16"/>
        <v>7097.4166666666642</v>
      </c>
      <c r="H33" s="3">
        <f t="shared" si="4"/>
        <v>125619.66666666666</v>
      </c>
      <c r="I33" s="3">
        <f t="shared" si="2"/>
        <v>292500</v>
      </c>
      <c r="J33" s="12" t="str">
        <f t="shared" si="5"/>
        <v>No</v>
      </c>
      <c r="K33" s="3">
        <f t="shared" si="17"/>
        <v>7097.4166666666642</v>
      </c>
    </row>
    <row r="34" spans="2:11" x14ac:dyDescent="0.3">
      <c r="B34">
        <v>2</v>
      </c>
      <c r="C34" s="12"/>
      <c r="D34">
        <v>23</v>
      </c>
      <c r="E34" s="3">
        <f t="shared" si="14"/>
        <v>608349.99999999977</v>
      </c>
      <c r="F34" s="7">
        <f t="shared" si="15"/>
        <v>1.1666666666666667E-2</v>
      </c>
      <c r="G34" s="3">
        <f t="shared" si="16"/>
        <v>7097.4166666666642</v>
      </c>
      <c r="H34" s="3">
        <f t="shared" si="4"/>
        <v>132717.08333333331</v>
      </c>
      <c r="I34" s="3">
        <f t="shared" si="2"/>
        <v>292500</v>
      </c>
      <c r="J34" s="12" t="str">
        <f t="shared" si="5"/>
        <v>No</v>
      </c>
      <c r="K34" s="3">
        <f t="shared" si="17"/>
        <v>7097.4166666666642</v>
      </c>
    </row>
    <row r="35" spans="2:11" ht="15" thickBot="1" x14ac:dyDescent="0.35">
      <c r="B35" s="17">
        <v>2</v>
      </c>
      <c r="C35" s="18"/>
      <c r="D35" s="17">
        <v>24</v>
      </c>
      <c r="E35" s="19">
        <f t="shared" si="14"/>
        <v>608349.99999999977</v>
      </c>
      <c r="F35" s="20">
        <f t="shared" si="15"/>
        <v>1.1666666666666667E-2</v>
      </c>
      <c r="G35" s="19">
        <f t="shared" si="16"/>
        <v>7097.4166666666642</v>
      </c>
      <c r="H35" s="19">
        <f t="shared" si="4"/>
        <v>139814.49999999997</v>
      </c>
      <c r="I35" s="19">
        <f t="shared" si="2"/>
        <v>292500</v>
      </c>
      <c r="J35" s="18" t="str">
        <f t="shared" si="5"/>
        <v>No</v>
      </c>
      <c r="K35" s="19">
        <f t="shared" si="17"/>
        <v>7097.4166666666642</v>
      </c>
    </row>
    <row r="36" spans="2:11" x14ac:dyDescent="0.3">
      <c r="B36">
        <v>3</v>
      </c>
      <c r="C36" s="12" t="s">
        <v>13</v>
      </c>
      <c r="D36">
        <v>25</v>
      </c>
      <c r="E36" s="3">
        <f t="shared" ref="E36:E41" si="18">$E$30*(1+$E$6)</f>
        <v>699602.49999999965</v>
      </c>
      <c r="F36" s="7">
        <f>$E$7/6</f>
        <v>1.1666666666666667E-2</v>
      </c>
      <c r="G36" s="3">
        <f>F36*E36</f>
        <v>8162.0291666666626</v>
      </c>
      <c r="H36" s="3">
        <f t="shared" si="4"/>
        <v>147976.52916666665</v>
      </c>
      <c r="I36" s="3">
        <f>$E$3+((B36*$E$4)*$E$3)</f>
        <v>313750</v>
      </c>
      <c r="J36" s="12" t="str">
        <f t="shared" si="5"/>
        <v>No</v>
      </c>
      <c r="K36" s="3">
        <f>IF(J36="No", G36, IF(J36="Yes", G36-(H36-I36), 0))</f>
        <v>8162.0291666666626</v>
      </c>
    </row>
    <row r="37" spans="2:11" x14ac:dyDescent="0.3">
      <c r="B37">
        <v>3</v>
      </c>
      <c r="C37" s="12"/>
      <c r="D37">
        <v>26</v>
      </c>
      <c r="E37" s="3">
        <f t="shared" si="18"/>
        <v>699602.49999999965</v>
      </c>
      <c r="F37" s="7">
        <f t="shared" ref="F37:F41" si="19">$E$7/6</f>
        <v>1.1666666666666667E-2</v>
      </c>
      <c r="G37" s="3">
        <f t="shared" ref="G37:G42" si="20">F37*E37</f>
        <v>8162.0291666666626</v>
      </c>
      <c r="H37" s="3">
        <f t="shared" si="4"/>
        <v>156138.55833333332</v>
      </c>
      <c r="I37" s="3">
        <f t="shared" si="2"/>
        <v>313750</v>
      </c>
      <c r="J37" s="12" t="str">
        <f t="shared" si="5"/>
        <v>No</v>
      </c>
      <c r="K37" s="3">
        <f t="shared" ref="K37:K42" si="21">IF(J37="No", G37, IF(J37="Yes", G37-(H37-I37), 0))</f>
        <v>8162.0291666666626</v>
      </c>
    </row>
    <row r="38" spans="2:11" x14ac:dyDescent="0.3">
      <c r="B38">
        <v>3</v>
      </c>
      <c r="C38" s="12"/>
      <c r="D38">
        <v>27</v>
      </c>
      <c r="E38" s="3">
        <f t="shared" si="18"/>
        <v>699602.49999999965</v>
      </c>
      <c r="F38" s="7">
        <f t="shared" si="19"/>
        <v>1.1666666666666667E-2</v>
      </c>
      <c r="G38" s="3">
        <f t="shared" si="20"/>
        <v>8162.0291666666626</v>
      </c>
      <c r="H38" s="3">
        <f t="shared" si="4"/>
        <v>164300.58749999999</v>
      </c>
      <c r="I38" s="3">
        <f t="shared" si="2"/>
        <v>313750</v>
      </c>
      <c r="J38" s="12" t="str">
        <f t="shared" si="5"/>
        <v>No</v>
      </c>
      <c r="K38" s="3">
        <f t="shared" si="21"/>
        <v>8162.0291666666626</v>
      </c>
    </row>
    <row r="39" spans="2:11" x14ac:dyDescent="0.3">
      <c r="B39">
        <v>3</v>
      </c>
      <c r="C39" s="12"/>
      <c r="D39">
        <v>28</v>
      </c>
      <c r="E39" s="3">
        <f t="shared" si="18"/>
        <v>699602.49999999965</v>
      </c>
      <c r="F39" s="7">
        <f t="shared" si="19"/>
        <v>1.1666666666666667E-2</v>
      </c>
      <c r="G39" s="3">
        <f t="shared" si="20"/>
        <v>8162.0291666666626</v>
      </c>
      <c r="H39" s="3">
        <f t="shared" si="4"/>
        <v>172462.61666666667</v>
      </c>
      <c r="I39" s="3">
        <f t="shared" si="2"/>
        <v>313750</v>
      </c>
      <c r="J39" s="12" t="str">
        <f t="shared" si="5"/>
        <v>No</v>
      </c>
      <c r="K39" s="3">
        <f t="shared" si="21"/>
        <v>8162.0291666666626</v>
      </c>
    </row>
    <row r="40" spans="2:11" x14ac:dyDescent="0.3">
      <c r="B40">
        <v>3</v>
      </c>
      <c r="C40" s="12"/>
      <c r="D40">
        <v>29</v>
      </c>
      <c r="E40" s="3">
        <f t="shared" si="18"/>
        <v>699602.49999999965</v>
      </c>
      <c r="F40" s="7">
        <f t="shared" si="19"/>
        <v>1.1666666666666667E-2</v>
      </c>
      <c r="G40" s="3">
        <f t="shared" si="20"/>
        <v>8162.0291666666626</v>
      </c>
      <c r="H40" s="3">
        <f t="shared" si="4"/>
        <v>180624.64583333334</v>
      </c>
      <c r="I40" s="3">
        <f t="shared" si="2"/>
        <v>313750</v>
      </c>
      <c r="J40" s="12" t="str">
        <f t="shared" si="5"/>
        <v>No</v>
      </c>
      <c r="K40" s="3">
        <f t="shared" si="21"/>
        <v>8162.0291666666626</v>
      </c>
    </row>
    <row r="41" spans="2:11" x14ac:dyDescent="0.3">
      <c r="B41" s="13">
        <v>3</v>
      </c>
      <c r="C41" s="14"/>
      <c r="D41" s="13">
        <v>30</v>
      </c>
      <c r="E41" s="15">
        <f t="shared" si="18"/>
        <v>699602.49999999965</v>
      </c>
      <c r="F41" s="16">
        <f t="shared" si="19"/>
        <v>1.1666666666666667E-2</v>
      </c>
      <c r="G41" s="15">
        <f t="shared" si="20"/>
        <v>8162.0291666666626</v>
      </c>
      <c r="H41" s="15">
        <f t="shared" si="4"/>
        <v>188786.67500000002</v>
      </c>
      <c r="I41" s="15">
        <f t="shared" si="2"/>
        <v>313750</v>
      </c>
      <c r="J41" s="14" t="str">
        <f t="shared" si="5"/>
        <v>No</v>
      </c>
      <c r="K41" s="15">
        <f t="shared" si="21"/>
        <v>8162.0291666666626</v>
      </c>
    </row>
    <row r="42" spans="2:11" x14ac:dyDescent="0.3">
      <c r="B42">
        <v>3</v>
      </c>
      <c r="C42" s="12" t="s">
        <v>13</v>
      </c>
      <c r="D42">
        <v>31</v>
      </c>
      <c r="E42" s="3">
        <f t="shared" ref="E42:E47" si="22">$E$36*(1+$E$6)</f>
        <v>804542.87499999953</v>
      </c>
      <c r="F42" s="7">
        <f>$E$7/6</f>
        <v>1.1666666666666667E-2</v>
      </c>
      <c r="G42" s="3">
        <f t="shared" si="20"/>
        <v>9386.3335416666614</v>
      </c>
      <c r="H42" s="3">
        <f t="shared" si="4"/>
        <v>198173.00854166667</v>
      </c>
      <c r="I42" s="3">
        <f t="shared" si="2"/>
        <v>313750</v>
      </c>
      <c r="J42" s="12" t="str">
        <f t="shared" si="5"/>
        <v>No</v>
      </c>
      <c r="K42" s="3">
        <f t="shared" si="21"/>
        <v>9386.3335416666614</v>
      </c>
    </row>
    <row r="43" spans="2:11" x14ac:dyDescent="0.3">
      <c r="B43">
        <v>3</v>
      </c>
      <c r="C43" s="12"/>
      <c r="D43">
        <v>32</v>
      </c>
      <c r="E43" s="3">
        <f t="shared" si="22"/>
        <v>804542.87499999953</v>
      </c>
      <c r="F43" s="7">
        <f>$E$7/6</f>
        <v>1.1666666666666667E-2</v>
      </c>
      <c r="G43" s="3">
        <f>F43*E43</f>
        <v>9386.3335416666614</v>
      </c>
      <c r="H43" s="3">
        <f t="shared" si="4"/>
        <v>207559.34208333332</v>
      </c>
      <c r="I43" s="3">
        <f t="shared" si="2"/>
        <v>313750</v>
      </c>
      <c r="J43" s="12" t="str">
        <f t="shared" si="5"/>
        <v>No</v>
      </c>
      <c r="K43" s="3">
        <f>IF(J43="No", G43, IF(J43="Yes", G43-(H43-I43), 0))</f>
        <v>9386.3335416666614</v>
      </c>
    </row>
    <row r="44" spans="2:11" x14ac:dyDescent="0.3">
      <c r="B44">
        <v>3</v>
      </c>
      <c r="C44" s="12"/>
      <c r="D44">
        <v>33</v>
      </c>
      <c r="E44" s="3">
        <f t="shared" si="22"/>
        <v>804542.87499999953</v>
      </c>
      <c r="F44" s="7">
        <f t="shared" ref="F44:F47" si="23">$E$7/6</f>
        <v>1.1666666666666667E-2</v>
      </c>
      <c r="G44" s="3">
        <f t="shared" ref="G44:G47" si="24">F44*E44</f>
        <v>9386.3335416666614</v>
      </c>
      <c r="H44" s="3">
        <f t="shared" si="4"/>
        <v>216945.67562499997</v>
      </c>
      <c r="I44" s="3">
        <f t="shared" si="2"/>
        <v>313750</v>
      </c>
      <c r="J44" s="12" t="str">
        <f t="shared" si="5"/>
        <v>No</v>
      </c>
      <c r="K44" s="3">
        <f t="shared" ref="K44:K47" si="25">IF(J44="No", G44, IF(J44="Yes", G44-(H44-I44), 0))</f>
        <v>9386.3335416666614</v>
      </c>
    </row>
    <row r="45" spans="2:11" x14ac:dyDescent="0.3">
      <c r="B45">
        <v>3</v>
      </c>
      <c r="C45" s="12"/>
      <c r="D45">
        <v>34</v>
      </c>
      <c r="E45" s="3">
        <f t="shared" si="22"/>
        <v>804542.87499999953</v>
      </c>
      <c r="F45" s="7">
        <f t="shared" si="23"/>
        <v>1.1666666666666667E-2</v>
      </c>
      <c r="G45" s="3">
        <f t="shared" si="24"/>
        <v>9386.3335416666614</v>
      </c>
      <c r="H45" s="3">
        <f t="shared" si="4"/>
        <v>226332.00916666663</v>
      </c>
      <c r="I45" s="3">
        <f t="shared" si="2"/>
        <v>313750</v>
      </c>
      <c r="J45" s="12" t="str">
        <f t="shared" si="5"/>
        <v>No</v>
      </c>
      <c r="K45" s="3">
        <f t="shared" si="25"/>
        <v>9386.3335416666614</v>
      </c>
    </row>
    <row r="46" spans="2:11" x14ac:dyDescent="0.3">
      <c r="B46">
        <v>3</v>
      </c>
      <c r="C46" s="12"/>
      <c r="D46">
        <v>35</v>
      </c>
      <c r="E46" s="3">
        <f t="shared" si="22"/>
        <v>804542.87499999953</v>
      </c>
      <c r="F46" s="7">
        <f t="shared" si="23"/>
        <v>1.1666666666666667E-2</v>
      </c>
      <c r="G46" s="3">
        <f t="shared" si="24"/>
        <v>9386.3335416666614</v>
      </c>
      <c r="H46" s="3">
        <f t="shared" si="4"/>
        <v>235718.34270833328</v>
      </c>
      <c r="I46" s="3">
        <f t="shared" si="2"/>
        <v>313750</v>
      </c>
      <c r="J46" s="12" t="str">
        <f t="shared" si="5"/>
        <v>No</v>
      </c>
      <c r="K46" s="3">
        <f t="shared" si="25"/>
        <v>9386.3335416666614</v>
      </c>
    </row>
    <row r="47" spans="2:11" ht="15" thickBot="1" x14ac:dyDescent="0.35">
      <c r="B47" s="17">
        <v>3</v>
      </c>
      <c r="C47" s="18"/>
      <c r="D47" s="17">
        <v>36</v>
      </c>
      <c r="E47" s="19">
        <f t="shared" si="22"/>
        <v>804542.87499999953</v>
      </c>
      <c r="F47" s="20">
        <f t="shared" si="23"/>
        <v>1.1666666666666667E-2</v>
      </c>
      <c r="G47" s="19">
        <f t="shared" si="24"/>
        <v>9386.3335416666614</v>
      </c>
      <c r="H47" s="19">
        <f t="shared" si="4"/>
        <v>245104.67624999993</v>
      </c>
      <c r="I47" s="19">
        <f t="shared" si="2"/>
        <v>313750</v>
      </c>
      <c r="J47" s="18" t="str">
        <f t="shared" si="5"/>
        <v>No</v>
      </c>
      <c r="K47" s="19">
        <f t="shared" si="25"/>
        <v>9386.3335416666614</v>
      </c>
    </row>
    <row r="48" spans="2:11" x14ac:dyDescent="0.3">
      <c r="B48">
        <v>4</v>
      </c>
      <c r="C48" s="12" t="s">
        <v>13</v>
      </c>
      <c r="D48">
        <v>37</v>
      </c>
      <c r="E48" s="3">
        <f t="shared" ref="E48:E53" si="26">$E$42*(1+$E$6)</f>
        <v>925224.30624999944</v>
      </c>
      <c r="F48" s="7">
        <f>$E$7/6</f>
        <v>1.1666666666666667E-2</v>
      </c>
      <c r="G48" s="3">
        <f>F48*E48</f>
        <v>10794.28357291666</v>
      </c>
      <c r="H48" s="3">
        <f t="shared" si="4"/>
        <v>255898.9598229166</v>
      </c>
      <c r="I48" s="3">
        <f>$E$3+((B48*$E$4)*$E$3)</f>
        <v>335000</v>
      </c>
      <c r="J48" s="12" t="str">
        <f t="shared" si="5"/>
        <v>No</v>
      </c>
      <c r="K48" s="3">
        <f>IF(J48="No", G48, IF(J48="Yes", G48-(H48-I48), 0))</f>
        <v>10794.28357291666</v>
      </c>
    </row>
    <row r="49" spans="2:11" x14ac:dyDescent="0.3">
      <c r="B49">
        <v>4</v>
      </c>
      <c r="C49" s="12"/>
      <c r="D49">
        <v>38</v>
      </c>
      <c r="E49" s="3">
        <f t="shared" si="26"/>
        <v>925224.30624999944</v>
      </c>
      <c r="F49" s="7">
        <f t="shared" ref="F49:F53" si="27">$E$7/6</f>
        <v>1.1666666666666667E-2</v>
      </c>
      <c r="G49" s="3">
        <f t="shared" ref="G49:G54" si="28">F49*E49</f>
        <v>10794.28357291666</v>
      </c>
      <c r="H49" s="3">
        <f t="shared" si="4"/>
        <v>266693.24339583324</v>
      </c>
      <c r="I49" s="3">
        <f t="shared" si="2"/>
        <v>335000</v>
      </c>
      <c r="J49" s="12" t="str">
        <f t="shared" si="5"/>
        <v>No</v>
      </c>
      <c r="K49" s="3">
        <f t="shared" ref="K49:K54" si="29">IF(J49="No", G49, IF(J49="Yes", G49-(H49-I49), 0))</f>
        <v>10794.28357291666</v>
      </c>
    </row>
    <row r="50" spans="2:11" x14ac:dyDescent="0.3">
      <c r="B50">
        <v>4</v>
      </c>
      <c r="C50" s="12"/>
      <c r="D50">
        <v>39</v>
      </c>
      <c r="E50" s="3">
        <f t="shared" si="26"/>
        <v>925224.30624999944</v>
      </c>
      <c r="F50" s="7">
        <f t="shared" si="27"/>
        <v>1.1666666666666667E-2</v>
      </c>
      <c r="G50" s="3">
        <f t="shared" si="28"/>
        <v>10794.28357291666</v>
      </c>
      <c r="H50" s="3">
        <f t="shared" si="4"/>
        <v>277487.52696874988</v>
      </c>
      <c r="I50" s="3">
        <f t="shared" si="2"/>
        <v>335000</v>
      </c>
      <c r="J50" s="12" t="str">
        <f t="shared" si="5"/>
        <v>No</v>
      </c>
      <c r="K50" s="3">
        <f t="shared" si="29"/>
        <v>10794.28357291666</v>
      </c>
    </row>
    <row r="51" spans="2:11" x14ac:dyDescent="0.3">
      <c r="B51">
        <v>4</v>
      </c>
      <c r="C51" s="12"/>
      <c r="D51">
        <v>40</v>
      </c>
      <c r="E51" s="3">
        <f t="shared" si="26"/>
        <v>925224.30624999944</v>
      </c>
      <c r="F51" s="7">
        <f t="shared" si="27"/>
        <v>1.1666666666666667E-2</v>
      </c>
      <c r="G51" s="3">
        <f t="shared" si="28"/>
        <v>10794.28357291666</v>
      </c>
      <c r="H51" s="3">
        <f t="shared" si="4"/>
        <v>288281.81054166652</v>
      </c>
      <c r="I51" s="3">
        <f t="shared" si="2"/>
        <v>335000</v>
      </c>
      <c r="J51" s="12" t="str">
        <f t="shared" si="5"/>
        <v>No</v>
      </c>
      <c r="K51" s="3">
        <f t="shared" si="29"/>
        <v>10794.28357291666</v>
      </c>
    </row>
    <row r="52" spans="2:11" x14ac:dyDescent="0.3">
      <c r="B52">
        <v>4</v>
      </c>
      <c r="C52" s="12"/>
      <c r="D52">
        <v>41</v>
      </c>
      <c r="E52" s="3">
        <f t="shared" si="26"/>
        <v>925224.30624999944</v>
      </c>
      <c r="F52" s="7">
        <f t="shared" si="27"/>
        <v>1.1666666666666667E-2</v>
      </c>
      <c r="G52" s="3">
        <f t="shared" si="28"/>
        <v>10794.28357291666</v>
      </c>
      <c r="H52" s="3">
        <f t="shared" si="4"/>
        <v>299076.09411458316</v>
      </c>
      <c r="I52" s="3">
        <f t="shared" si="2"/>
        <v>335000</v>
      </c>
      <c r="J52" s="12" t="str">
        <f t="shared" si="5"/>
        <v>No</v>
      </c>
      <c r="K52" s="3">
        <f t="shared" si="29"/>
        <v>10794.28357291666</v>
      </c>
    </row>
    <row r="53" spans="2:11" x14ac:dyDescent="0.3">
      <c r="B53" s="13">
        <v>4</v>
      </c>
      <c r="C53" s="14"/>
      <c r="D53" s="13">
        <v>42</v>
      </c>
      <c r="E53" s="15">
        <f t="shared" si="26"/>
        <v>925224.30624999944</v>
      </c>
      <c r="F53" s="16">
        <f t="shared" si="27"/>
        <v>1.1666666666666667E-2</v>
      </c>
      <c r="G53" s="15">
        <f t="shared" si="28"/>
        <v>10794.28357291666</v>
      </c>
      <c r="H53" s="15">
        <f t="shared" si="4"/>
        <v>309870.3776874998</v>
      </c>
      <c r="I53" s="15">
        <f t="shared" si="2"/>
        <v>335000</v>
      </c>
      <c r="J53" s="14" t="str">
        <f t="shared" si="5"/>
        <v>No</v>
      </c>
      <c r="K53" s="15">
        <f t="shared" si="29"/>
        <v>10794.28357291666</v>
      </c>
    </row>
    <row r="54" spans="2:11" x14ac:dyDescent="0.3">
      <c r="B54">
        <v>4</v>
      </c>
      <c r="C54" s="12" t="s">
        <v>13</v>
      </c>
      <c r="D54">
        <v>43</v>
      </c>
      <c r="E54" s="3">
        <f t="shared" ref="E54:E59" si="30">$E$48*(1+$E$6)</f>
        <v>1064007.9521874993</v>
      </c>
      <c r="F54" s="7">
        <f>$E$7/6</f>
        <v>1.1666666666666667E-2</v>
      </c>
      <c r="G54" s="3">
        <f t="shared" si="28"/>
        <v>12413.426108854159</v>
      </c>
      <c r="H54" s="3">
        <f t="shared" si="4"/>
        <v>322283.80379635398</v>
      </c>
      <c r="I54" s="3">
        <f t="shared" si="2"/>
        <v>335000</v>
      </c>
      <c r="J54" s="12" t="str">
        <f t="shared" si="5"/>
        <v>No</v>
      </c>
      <c r="K54" s="3">
        <f t="shared" si="29"/>
        <v>12413.426108854159</v>
      </c>
    </row>
    <row r="55" spans="2:11" x14ac:dyDescent="0.3">
      <c r="B55">
        <v>4</v>
      </c>
      <c r="C55" s="12"/>
      <c r="D55">
        <v>44</v>
      </c>
      <c r="E55" s="3">
        <f t="shared" si="30"/>
        <v>1064007.9521874993</v>
      </c>
      <c r="F55" s="7">
        <f>$E$7/6</f>
        <v>1.1666666666666667E-2</v>
      </c>
      <c r="G55" s="3">
        <f>F55*E55</f>
        <v>12413.426108854159</v>
      </c>
      <c r="H55" s="3">
        <f t="shared" si="4"/>
        <v>334697.22990520817</v>
      </c>
      <c r="I55" s="3">
        <f t="shared" si="2"/>
        <v>335000</v>
      </c>
      <c r="J55" s="12" t="str">
        <f t="shared" si="5"/>
        <v>No</v>
      </c>
      <c r="K55" s="3">
        <f>IF(J55="No", G55, IF(J55="Yes", G55-(H55-I55), 0))</f>
        <v>12413.426108854159</v>
      </c>
    </row>
    <row r="56" spans="2:11" x14ac:dyDescent="0.3">
      <c r="B56">
        <v>4</v>
      </c>
      <c r="C56" s="12"/>
      <c r="D56">
        <v>45</v>
      </c>
      <c r="E56" s="3">
        <f t="shared" si="30"/>
        <v>1064007.9521874993</v>
      </c>
      <c r="F56" s="7">
        <f t="shared" ref="F56:F59" si="31">$E$7/6</f>
        <v>1.1666666666666667E-2</v>
      </c>
      <c r="G56" s="3">
        <f t="shared" ref="G56:G59" si="32">F56*E56</f>
        <v>12413.426108854159</v>
      </c>
      <c r="H56" s="3">
        <f t="shared" si="4"/>
        <v>347110.65601406235</v>
      </c>
      <c r="I56" s="3">
        <f t="shared" si="2"/>
        <v>335000</v>
      </c>
      <c r="J56" s="12" t="str">
        <f t="shared" si="5"/>
        <v>Yes</v>
      </c>
      <c r="K56" s="3">
        <f t="shared" ref="K56:K59" si="33">IF(J56="No", G56, IF(J56="Yes", G56-(H56-I56), 0))</f>
        <v>302.77009479181106</v>
      </c>
    </row>
    <row r="57" spans="2:11" x14ac:dyDescent="0.3">
      <c r="B57">
        <v>4</v>
      </c>
      <c r="C57" s="12"/>
      <c r="D57">
        <v>46</v>
      </c>
      <c r="E57" s="3">
        <f t="shared" si="30"/>
        <v>1064007.9521874993</v>
      </c>
      <c r="F57" s="7">
        <f t="shared" si="31"/>
        <v>1.1666666666666667E-2</v>
      </c>
      <c r="G57" s="3">
        <f t="shared" si="32"/>
        <v>12413.426108854159</v>
      </c>
      <c r="H57" s="3">
        <f t="shared" si="4"/>
        <v>359524.08212291653</v>
      </c>
      <c r="I57" s="3">
        <f t="shared" si="2"/>
        <v>335000</v>
      </c>
      <c r="J57" s="12" t="str">
        <f t="shared" si="5"/>
        <v/>
      </c>
      <c r="K57" s="3">
        <f t="shared" si="33"/>
        <v>0</v>
      </c>
    </row>
    <row r="58" spans="2:11" x14ac:dyDescent="0.3">
      <c r="B58">
        <v>4</v>
      </c>
      <c r="C58" s="12"/>
      <c r="D58">
        <v>47</v>
      </c>
      <c r="E58" s="3">
        <f t="shared" si="30"/>
        <v>1064007.9521874993</v>
      </c>
      <c r="F58" s="7">
        <f t="shared" si="31"/>
        <v>1.1666666666666667E-2</v>
      </c>
      <c r="G58" s="3">
        <f t="shared" si="32"/>
        <v>12413.426108854159</v>
      </c>
      <c r="H58" s="3">
        <f t="shared" si="4"/>
        <v>371937.50823177071</v>
      </c>
      <c r="I58" s="3">
        <f t="shared" si="2"/>
        <v>335000</v>
      </c>
      <c r="J58" s="12" t="str">
        <f t="shared" si="5"/>
        <v/>
      </c>
      <c r="K58" s="3">
        <f t="shared" si="33"/>
        <v>0</v>
      </c>
    </row>
    <row r="59" spans="2:11" ht="15" thickBot="1" x14ac:dyDescent="0.35">
      <c r="B59" s="17">
        <v>4</v>
      </c>
      <c r="C59" s="18"/>
      <c r="D59" s="17">
        <v>48</v>
      </c>
      <c r="E59" s="19">
        <f t="shared" si="30"/>
        <v>1064007.9521874993</v>
      </c>
      <c r="F59" s="20">
        <f t="shared" si="31"/>
        <v>1.1666666666666667E-2</v>
      </c>
      <c r="G59" s="19">
        <f t="shared" si="32"/>
        <v>12413.426108854159</v>
      </c>
      <c r="H59" s="19">
        <f t="shared" si="4"/>
        <v>384350.9343406249</v>
      </c>
      <c r="I59" s="19">
        <f t="shared" si="2"/>
        <v>335000</v>
      </c>
      <c r="J59" s="18" t="str">
        <f t="shared" si="5"/>
        <v/>
      </c>
      <c r="K59" s="19">
        <f t="shared" si="33"/>
        <v>0</v>
      </c>
    </row>
    <row r="60" spans="2:11" x14ac:dyDescent="0.3">
      <c r="B60">
        <v>5</v>
      </c>
      <c r="C60" s="12" t="s">
        <v>13</v>
      </c>
      <c r="D60">
        <v>49</v>
      </c>
      <c r="E60" s="3">
        <f t="shared" ref="E60:E65" si="34">$E$54*(1+$E$6)</f>
        <v>1223609.1450156241</v>
      </c>
      <c r="F60" s="7">
        <f>$E$7/6</f>
        <v>1.1666666666666667E-2</v>
      </c>
      <c r="G60" s="3">
        <f>F60*E60</f>
        <v>14275.440025182283</v>
      </c>
      <c r="H60" s="3">
        <f t="shared" si="4"/>
        <v>398626.37436580716</v>
      </c>
      <c r="I60" s="3">
        <f>$E$3+((B60*$E$4)*$E$3)</f>
        <v>356250</v>
      </c>
      <c r="J60" s="12" t="str">
        <f t="shared" si="5"/>
        <v/>
      </c>
      <c r="K60" s="3">
        <f>IF(J60="No", G60, IF(J60="Yes", G60-(H60-I60), 0))</f>
        <v>0</v>
      </c>
    </row>
    <row r="61" spans="2:11" x14ac:dyDescent="0.3">
      <c r="B61">
        <v>5</v>
      </c>
      <c r="C61" s="12"/>
      <c r="D61">
        <v>50</v>
      </c>
      <c r="E61" s="3">
        <f t="shared" si="34"/>
        <v>1223609.1450156241</v>
      </c>
      <c r="F61" s="7">
        <f t="shared" ref="F61:F65" si="35">$E$7/6</f>
        <v>1.1666666666666667E-2</v>
      </c>
      <c r="G61" s="3">
        <f t="shared" ref="G61:G66" si="36">F61*E61</f>
        <v>14275.440025182283</v>
      </c>
      <c r="H61" s="3">
        <f t="shared" si="4"/>
        <v>412901.81439098943</v>
      </c>
      <c r="I61" s="3">
        <f t="shared" si="2"/>
        <v>356250</v>
      </c>
      <c r="J61" s="12" t="str">
        <f t="shared" si="5"/>
        <v/>
      </c>
      <c r="K61" s="3">
        <f t="shared" ref="K61:K66" si="37">IF(J61="No", G61, IF(J61="Yes", G61-(H61-I61), 0))</f>
        <v>0</v>
      </c>
    </row>
    <row r="62" spans="2:11" x14ac:dyDescent="0.3">
      <c r="B62">
        <v>5</v>
      </c>
      <c r="C62" s="12"/>
      <c r="D62">
        <v>51</v>
      </c>
      <c r="E62" s="3">
        <f t="shared" si="34"/>
        <v>1223609.1450156241</v>
      </c>
      <c r="F62" s="7">
        <f t="shared" si="35"/>
        <v>1.1666666666666667E-2</v>
      </c>
      <c r="G62" s="3">
        <f t="shared" si="36"/>
        <v>14275.440025182283</v>
      </c>
      <c r="H62" s="3">
        <f t="shared" si="4"/>
        <v>427177.25441617169</v>
      </c>
      <c r="I62" s="3">
        <f t="shared" si="2"/>
        <v>356250</v>
      </c>
      <c r="J62" s="12" t="str">
        <f t="shared" si="5"/>
        <v/>
      </c>
      <c r="K62" s="3">
        <f t="shared" si="37"/>
        <v>0</v>
      </c>
    </row>
    <row r="63" spans="2:11" x14ac:dyDescent="0.3">
      <c r="B63">
        <v>5</v>
      </c>
      <c r="C63" s="12"/>
      <c r="D63">
        <v>52</v>
      </c>
      <c r="E63" s="3">
        <f t="shared" si="34"/>
        <v>1223609.1450156241</v>
      </c>
      <c r="F63" s="7">
        <f t="shared" si="35"/>
        <v>1.1666666666666667E-2</v>
      </c>
      <c r="G63" s="3">
        <f t="shared" si="36"/>
        <v>14275.440025182283</v>
      </c>
      <c r="H63" s="3">
        <f t="shared" si="4"/>
        <v>441452.69444135396</v>
      </c>
      <c r="I63" s="3">
        <f t="shared" si="2"/>
        <v>356250</v>
      </c>
      <c r="J63" s="12" t="str">
        <f t="shared" si="5"/>
        <v/>
      </c>
      <c r="K63" s="3">
        <f t="shared" si="37"/>
        <v>0</v>
      </c>
    </row>
    <row r="64" spans="2:11" x14ac:dyDescent="0.3">
      <c r="B64">
        <v>5</v>
      </c>
      <c r="C64" s="12"/>
      <c r="D64">
        <v>53</v>
      </c>
      <c r="E64" s="3">
        <f t="shared" si="34"/>
        <v>1223609.1450156241</v>
      </c>
      <c r="F64" s="7">
        <f t="shared" si="35"/>
        <v>1.1666666666666667E-2</v>
      </c>
      <c r="G64" s="3">
        <f t="shared" si="36"/>
        <v>14275.440025182283</v>
      </c>
      <c r="H64" s="3">
        <f t="shared" si="4"/>
        <v>455728.13446653623</v>
      </c>
      <c r="I64" s="3">
        <f t="shared" si="2"/>
        <v>356250</v>
      </c>
      <c r="J64" s="12" t="str">
        <f t="shared" si="5"/>
        <v/>
      </c>
      <c r="K64" s="3">
        <f t="shared" si="37"/>
        <v>0</v>
      </c>
    </row>
    <row r="65" spans="2:11" x14ac:dyDescent="0.3">
      <c r="B65" s="13">
        <v>5</v>
      </c>
      <c r="C65" s="14"/>
      <c r="D65" s="13">
        <v>54</v>
      </c>
      <c r="E65" s="15">
        <f t="shared" si="34"/>
        <v>1223609.1450156241</v>
      </c>
      <c r="F65" s="16">
        <f t="shared" si="35"/>
        <v>1.1666666666666667E-2</v>
      </c>
      <c r="G65" s="15">
        <f t="shared" si="36"/>
        <v>14275.440025182283</v>
      </c>
      <c r="H65" s="15">
        <f t="shared" si="4"/>
        <v>470003.57449171849</v>
      </c>
      <c r="I65" s="15">
        <f t="shared" si="2"/>
        <v>356250</v>
      </c>
      <c r="J65" s="14" t="str">
        <f t="shared" si="5"/>
        <v/>
      </c>
      <c r="K65" s="15">
        <f t="shared" si="37"/>
        <v>0</v>
      </c>
    </row>
    <row r="66" spans="2:11" x14ac:dyDescent="0.3">
      <c r="B66">
        <v>5</v>
      </c>
      <c r="C66" s="12" t="s">
        <v>13</v>
      </c>
      <c r="D66">
        <v>55</v>
      </c>
      <c r="E66" s="3">
        <f t="shared" ref="E66:E71" si="38">$E$60*(1+$E$6)</f>
        <v>1407150.5167679677</v>
      </c>
      <c r="F66" s="7">
        <f>$E$7/6</f>
        <v>1.1666666666666667E-2</v>
      </c>
      <c r="G66" s="3">
        <f t="shared" si="36"/>
        <v>16416.756028959626</v>
      </c>
      <c r="H66" s="3">
        <f t="shared" si="4"/>
        <v>486420.33052067814</v>
      </c>
      <c r="I66" s="3">
        <f t="shared" si="2"/>
        <v>356250</v>
      </c>
      <c r="J66" s="12" t="str">
        <f t="shared" si="5"/>
        <v/>
      </c>
      <c r="K66" s="3">
        <f t="shared" si="37"/>
        <v>0</v>
      </c>
    </row>
    <row r="67" spans="2:11" x14ac:dyDescent="0.3">
      <c r="B67">
        <v>5</v>
      </c>
      <c r="C67" s="12"/>
      <c r="D67">
        <v>56</v>
      </c>
      <c r="E67" s="3">
        <f t="shared" si="38"/>
        <v>1407150.5167679677</v>
      </c>
      <c r="F67" s="7">
        <f>$E$7/6</f>
        <v>1.1666666666666667E-2</v>
      </c>
      <c r="G67" s="3">
        <f>F67*E67</f>
        <v>16416.756028959626</v>
      </c>
      <c r="H67" s="3">
        <f t="shared" si="4"/>
        <v>502837.08654963778</v>
      </c>
      <c r="I67" s="3">
        <f t="shared" si="2"/>
        <v>356250</v>
      </c>
      <c r="J67" s="12" t="str">
        <f t="shared" si="5"/>
        <v/>
      </c>
      <c r="K67" s="3">
        <f>IF(J67="No", G67, IF(J67="Yes", G67-(H67-I67), 0))</f>
        <v>0</v>
      </c>
    </row>
    <row r="68" spans="2:11" x14ac:dyDescent="0.3">
      <c r="B68">
        <v>5</v>
      </c>
      <c r="C68" s="12"/>
      <c r="D68">
        <v>57</v>
      </c>
      <c r="E68" s="3">
        <f t="shared" si="38"/>
        <v>1407150.5167679677</v>
      </c>
      <c r="F68" s="7">
        <f t="shared" ref="F68:F71" si="39">$E$7/6</f>
        <v>1.1666666666666667E-2</v>
      </c>
      <c r="G68" s="3">
        <f t="shared" ref="G68:G71" si="40">F68*E68</f>
        <v>16416.756028959626</v>
      </c>
      <c r="H68" s="3">
        <f t="shared" si="4"/>
        <v>519253.84257859743</v>
      </c>
      <c r="I68" s="3">
        <f t="shared" si="2"/>
        <v>356250</v>
      </c>
      <c r="J68" s="12" t="str">
        <f t="shared" si="5"/>
        <v/>
      </c>
      <c r="K68" s="3">
        <f t="shared" ref="K68:K71" si="41">IF(J68="No", G68, IF(J68="Yes", G68-(H68-I68), 0))</f>
        <v>0</v>
      </c>
    </row>
    <row r="69" spans="2:11" x14ac:dyDescent="0.3">
      <c r="B69">
        <v>5</v>
      </c>
      <c r="C69" s="12"/>
      <c r="D69">
        <v>58</v>
      </c>
      <c r="E69" s="3">
        <f t="shared" si="38"/>
        <v>1407150.5167679677</v>
      </c>
      <c r="F69" s="7">
        <f t="shared" si="39"/>
        <v>1.1666666666666667E-2</v>
      </c>
      <c r="G69" s="3">
        <f t="shared" si="40"/>
        <v>16416.756028959626</v>
      </c>
      <c r="H69" s="3">
        <f t="shared" si="4"/>
        <v>535670.59860755701</v>
      </c>
      <c r="I69" s="3">
        <f t="shared" si="2"/>
        <v>356250</v>
      </c>
      <c r="J69" s="12" t="str">
        <f t="shared" si="5"/>
        <v/>
      </c>
      <c r="K69" s="3">
        <f t="shared" si="41"/>
        <v>0</v>
      </c>
    </row>
    <row r="70" spans="2:11" x14ac:dyDescent="0.3">
      <c r="B70">
        <v>5</v>
      </c>
      <c r="C70" s="12"/>
      <c r="D70">
        <v>59</v>
      </c>
      <c r="E70" s="3">
        <f t="shared" si="38"/>
        <v>1407150.5167679677</v>
      </c>
      <c r="F70" s="7">
        <f t="shared" si="39"/>
        <v>1.1666666666666667E-2</v>
      </c>
      <c r="G70" s="3">
        <f t="shared" si="40"/>
        <v>16416.756028959626</v>
      </c>
      <c r="H70" s="3">
        <f t="shared" si="4"/>
        <v>552087.35463651665</v>
      </c>
      <c r="I70" s="3">
        <f t="shared" si="2"/>
        <v>356250</v>
      </c>
      <c r="J70" s="12" t="str">
        <f t="shared" si="5"/>
        <v/>
      </c>
      <c r="K70" s="3">
        <f t="shared" si="41"/>
        <v>0</v>
      </c>
    </row>
    <row r="71" spans="2:11" ht="15" thickBot="1" x14ac:dyDescent="0.35">
      <c r="B71">
        <v>5</v>
      </c>
      <c r="C71" s="12"/>
      <c r="D71">
        <v>60</v>
      </c>
      <c r="E71" s="3">
        <f t="shared" si="38"/>
        <v>1407150.5167679677</v>
      </c>
      <c r="F71" s="7">
        <f t="shared" si="39"/>
        <v>1.1666666666666667E-2</v>
      </c>
      <c r="G71" s="3">
        <f t="shared" si="40"/>
        <v>16416.756028959626</v>
      </c>
      <c r="H71" s="3">
        <f t="shared" si="4"/>
        <v>568504.1106654763</v>
      </c>
      <c r="I71" s="3">
        <f t="shared" si="2"/>
        <v>356250</v>
      </c>
      <c r="J71" s="12" t="str">
        <f t="shared" si="5"/>
        <v/>
      </c>
      <c r="K71" s="21">
        <f t="shared" si="41"/>
        <v>0</v>
      </c>
    </row>
    <row r="72" spans="2:11" ht="15" thickTop="1" x14ac:dyDescent="0.3">
      <c r="I72" s="1" t="s">
        <v>17</v>
      </c>
      <c r="K72" s="22">
        <f>SUM(K12:K71)</f>
        <v>335000</v>
      </c>
    </row>
    <row r="73" spans="2:11" x14ac:dyDescent="0.3">
      <c r="I73" s="1" t="s">
        <v>16</v>
      </c>
      <c r="K73" s="1">
        <f>_xlfn.XLOOKUP("Yes", $J$12:$J$71, $B$12:$B$71)</f>
        <v>4</v>
      </c>
    </row>
    <row r="74" spans="2:11" x14ac:dyDescent="0.3">
      <c r="I74" s="1" t="s">
        <v>19</v>
      </c>
      <c r="K74" s="24">
        <f>((K72-E3)/E3)/(K73+1)</f>
        <v>6.8000000000000005E-2</v>
      </c>
    </row>
    <row r="75" spans="2:11" x14ac:dyDescent="0.3">
      <c r="I75" s="2" t="s">
        <v>20</v>
      </c>
    </row>
  </sheetData>
  <mergeCells count="3">
    <mergeCell ref="C11:K11"/>
    <mergeCell ref="B2:E2"/>
    <mergeCell ref="B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RBF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Pilla</dc:creator>
  <cp:lastModifiedBy>Adriano Pilla</cp:lastModifiedBy>
  <dcterms:created xsi:type="dcterms:W3CDTF">2024-09-20T10:39:38Z</dcterms:created>
  <dcterms:modified xsi:type="dcterms:W3CDTF">2024-09-24T07:40:50Z</dcterms:modified>
</cp:coreProperties>
</file>